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F:\INTINERÁRIO 2026\"/>
    </mc:Choice>
  </mc:AlternateContent>
  <bookViews>
    <workbookView xWindow="0" yWindow="0" windowWidth="9495" windowHeight="3825"/>
  </bookViews>
  <sheets>
    <sheet name="Simples Nacion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G24" i="1"/>
  <c r="D40" i="1"/>
  <c r="G19" i="1"/>
  <c r="G20" i="1"/>
  <c r="G32" i="1"/>
  <c r="G33" i="1" s="1"/>
  <c r="G15" i="1"/>
  <c r="G10" i="1"/>
  <c r="G9" i="1"/>
  <c r="E4" i="1"/>
  <c r="G11" i="1" l="1"/>
  <c r="G17" i="1" s="1"/>
  <c r="G27" i="1"/>
  <c r="G29" i="1" s="1"/>
  <c r="G6" i="1"/>
  <c r="G34" i="1" s="1"/>
  <c r="G35" i="1" l="1"/>
  <c r="G40" i="1" s="1"/>
  <c r="G38" i="1" l="1"/>
  <c r="G42" i="1"/>
  <c r="G36" i="1"/>
  <c r="G43" i="1"/>
  <c r="G41" i="1"/>
  <c r="G39" i="1"/>
  <c r="D32" i="1" l="1"/>
</calcChain>
</file>

<file path=xl/sharedStrings.xml><?xml version="1.0" encoding="utf-8"?>
<sst xmlns="http://schemas.openxmlformats.org/spreadsheetml/2006/main" count="82" uniqueCount="76">
  <si>
    <t>ALUNOS TRANSPORTADOS</t>
  </si>
  <si>
    <t>Turno</t>
  </si>
  <si>
    <t>Alunos</t>
  </si>
  <si>
    <t>Manhã</t>
  </si>
  <si>
    <t>Tarde</t>
  </si>
  <si>
    <t>Noite</t>
  </si>
  <si>
    <t>TOTAL</t>
  </si>
  <si>
    <t>QUILOMETRAGEM PERCORRIDA</t>
  </si>
  <si>
    <t>Km Pavimentado</t>
  </si>
  <si>
    <t>Km sem Pavimentação</t>
  </si>
  <si>
    <t>Km TOTAL</t>
  </si>
  <si>
    <t>TEMPO NECESSÁRIO</t>
  </si>
  <si>
    <t>Tempo Conduzinho o Veículo/Dia</t>
  </si>
  <si>
    <t>Tempo de Espera por Dia</t>
  </si>
  <si>
    <t>Tempo Total por Dia</t>
  </si>
  <si>
    <t>Taxa de Uso do Veículo por Mês</t>
  </si>
  <si>
    <t>SEGURO PARA ALUNOS</t>
  </si>
  <si>
    <t>R$ Seguro / Aluno</t>
  </si>
  <si>
    <t>VEÍCULOS</t>
  </si>
  <si>
    <t>Combustível</t>
  </si>
  <si>
    <t>R$ Litro de Combustível</t>
  </si>
  <si>
    <t>R$ Veículo c/1 ano a mais de fabricação</t>
  </si>
  <si>
    <t>Km/l em Via Pavimentada</t>
  </si>
  <si>
    <t>Valor IPVA Anual</t>
  </si>
  <si>
    <t>INFORMAÇÕES ADICIONAIS</t>
  </si>
  <si>
    <t>Média de Dias Letivos no Mês</t>
  </si>
  <si>
    <t>Média de Horas Úteis Motorista/mês</t>
  </si>
  <si>
    <t>Meses Úteis no Ano</t>
  </si>
  <si>
    <t>Simples</t>
  </si>
  <si>
    <t>ISSQN</t>
  </si>
  <si>
    <t>Relação manut./comb. Via não pavim.</t>
  </si>
  <si>
    <t>Valor do Seguro Obrigatório Anual</t>
  </si>
  <si>
    <t>Valor do licenciamento Anual</t>
  </si>
  <si>
    <t>Km/l em Via Não Pavimentada</t>
  </si>
  <si>
    <t>Relação manut./comb. Via  pavim.</t>
  </si>
  <si>
    <t>CUSTO VARIÁVEL MENSAL</t>
  </si>
  <si>
    <t>Manutenção</t>
  </si>
  <si>
    <t>Seguro Alunos</t>
  </si>
  <si>
    <t>MOTORISTA(S) E ENCARGOS (MENSAL)</t>
  </si>
  <si>
    <t>Salário Mensal</t>
  </si>
  <si>
    <t>Parcela 13 Salário</t>
  </si>
  <si>
    <t>Parcela 1/3 Férias</t>
  </si>
  <si>
    <t>FGTS (8,00%)</t>
  </si>
  <si>
    <t>SENAT (5,80%)</t>
  </si>
  <si>
    <t>Extra do Salário (10,00%)</t>
  </si>
  <si>
    <t>Quantidade de Motoristas</t>
  </si>
  <si>
    <t>Custo Mensal (10 meses)</t>
  </si>
  <si>
    <t>Valor do Licenciamento Anual</t>
  </si>
  <si>
    <t>Escritório Contábil Anual</t>
  </si>
  <si>
    <t>Financeira Anual</t>
  </si>
  <si>
    <t>Depreciação Anual</t>
  </si>
  <si>
    <t>Seguro Total Anual</t>
  </si>
  <si>
    <t>Outras Despesas (Anual)</t>
  </si>
  <si>
    <t>Fixo Anual</t>
  </si>
  <si>
    <t>Taxa de Uso do Veículo</t>
  </si>
  <si>
    <t>Parcela do Fixo Mensal (10 meses)</t>
  </si>
  <si>
    <t>DEFINIÇÃO DO PREÇO</t>
  </si>
  <si>
    <t>Taxa de Retorno investimento/Ano</t>
  </si>
  <si>
    <t>Lucro Anual R$</t>
  </si>
  <si>
    <t>Lucro Mensal R$</t>
  </si>
  <si>
    <t>Preço do Trajeto Mensal R$</t>
  </si>
  <si>
    <t>Imposto Mensal R$</t>
  </si>
  <si>
    <t>Preço Km Rodado R$</t>
  </si>
  <si>
    <t>RELAÇÃO CUSTOS COM O PREÇO</t>
  </si>
  <si>
    <t>Impostos</t>
  </si>
  <si>
    <t>Motorista</t>
  </si>
  <si>
    <t>Lucro sobre o Faturamento</t>
  </si>
  <si>
    <t>Outros</t>
  </si>
  <si>
    <t>IMPOSTOS</t>
  </si>
  <si>
    <t>RAT (3%)</t>
  </si>
  <si>
    <t>INSS Empresa (20,00%)</t>
  </si>
  <si>
    <t>Diesel</t>
  </si>
  <si>
    <t>Micro Ônibus/ônibus</t>
  </si>
  <si>
    <t xml:space="preserve">Tipo/ano/mod. </t>
  </si>
  <si>
    <t>R$ Veículo - 2012 us</t>
  </si>
  <si>
    <t>TRECHO - PLANILHA ITINERÁRIO LINHA/TRAJETO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</si>
</sst>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R$&quot;\ * #,##0.00_-;\-&quot;R$&quot;\ * #,##0.00_-;_-&quot;R$&quot;\ * &quot;-&quot;??_-;_-@_-"/>
    <numFmt numFmtId="165" formatCode="_-&quot;R$&quot;\ * #,##0.000_-;\-&quot;R$&quot;\ * #,##0.000_-;_-&quot;R$&quot;\ * &quot;-&quot;??_-;_-@_-"/>
    <numFmt numFmtId="166" formatCode="_-&quot;R$&quot;\ * #,##0.000_-;\-&quot;R$&quot;\ * #,##0.000_-;_-&quot;R$&quot;\ * &quot;-&quot;???_-;_-@_-"/>
    <numFmt numFmtId="167" formatCode="_-&quot;R$&quot;\ * #,##0.00_-;\-&quot;R$&quot;\ * #,##0.00_-;_-&quot;R$&quot;\ * &quot;-&quot;?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166" fontId="0" fillId="0" borderId="0" xfId="0" applyNumberFormat="1"/>
    <xf numFmtId="167" fontId="0" fillId="0" borderId="0" xfId="0" applyNumberFormat="1"/>
    <xf numFmtId="164" fontId="0" fillId="0" borderId="0" xfId="0" applyNumberFormat="1"/>
    <xf numFmtId="0" fontId="0" fillId="0" borderId="1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8" xfId="0" applyBorder="1" applyProtection="1">
      <protection locked="0"/>
    </xf>
    <xf numFmtId="164" fontId="0" fillId="0" borderId="18" xfId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6" xfId="0" applyBorder="1" applyProtection="1">
      <protection locked="0"/>
    </xf>
    <xf numFmtId="1" fontId="0" fillId="0" borderId="18" xfId="2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0" borderId="25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center" vertical="center"/>
      <protection hidden="1"/>
    </xf>
    <xf numFmtId="167" fontId="0" fillId="5" borderId="18" xfId="0" applyNumberFormat="1" applyFill="1" applyBorder="1" applyProtection="1">
      <protection hidden="1"/>
    </xf>
    <xf numFmtId="164" fontId="0" fillId="5" borderId="18" xfId="0" applyNumberFormat="1" applyFill="1" applyBorder="1" applyProtection="1">
      <protection hidden="1"/>
    </xf>
    <xf numFmtId="164" fontId="0" fillId="5" borderId="18" xfId="1" applyFont="1" applyFill="1" applyBorder="1" applyProtection="1">
      <protection hidden="1"/>
    </xf>
    <xf numFmtId="164" fontId="0" fillId="5" borderId="18" xfId="1" applyFont="1" applyFill="1" applyBorder="1" applyAlignment="1" applyProtection="1">
      <alignment horizontal="center" vertical="center"/>
      <protection hidden="1"/>
    </xf>
    <xf numFmtId="10" fontId="0" fillId="5" borderId="18" xfId="2" applyNumberFormat="1" applyFont="1" applyFill="1" applyBorder="1" applyProtection="1">
      <protection hidden="1"/>
    </xf>
    <xf numFmtId="10" fontId="0" fillId="5" borderId="26" xfId="2" applyNumberFormat="1" applyFont="1" applyFill="1" applyBorder="1" applyProtection="1">
      <protection hidden="1"/>
    </xf>
    <xf numFmtId="164" fontId="0" fillId="0" borderId="18" xfId="1" applyFont="1" applyFill="1" applyBorder="1" applyProtection="1">
      <protection locked="0"/>
    </xf>
    <xf numFmtId="9" fontId="0" fillId="0" borderId="18" xfId="2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2" fontId="1" fillId="0" borderId="2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164" fontId="1" fillId="0" borderId="2" xfId="1" applyFont="1" applyFill="1" applyBorder="1" applyAlignment="1" applyProtection="1">
      <alignment horizontal="center"/>
      <protection locked="0"/>
    </xf>
    <xf numFmtId="164" fontId="1" fillId="0" borderId="4" xfId="1" applyFont="1" applyFill="1" applyBorder="1" applyAlignment="1" applyProtection="1">
      <alignment horizontal="center"/>
      <protection locked="0"/>
    </xf>
    <xf numFmtId="2" fontId="0" fillId="0" borderId="2" xfId="0" applyNumberFormat="1" applyFill="1" applyBorder="1" applyAlignment="1" applyProtection="1">
      <alignment horizont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164" fontId="0" fillId="0" borderId="2" xfId="1" applyFont="1" applyFill="1" applyBorder="1" applyAlignment="1" applyProtection="1">
      <alignment horizontal="center"/>
      <protection locked="0"/>
    </xf>
    <xf numFmtId="164" fontId="0" fillId="0" borderId="4" xfId="1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0" fontId="0" fillId="0" borderId="2" xfId="0" applyNumberFormat="1" applyBorder="1" applyAlignment="1" applyProtection="1">
      <alignment horizontal="center"/>
      <protection locked="0"/>
    </xf>
    <xf numFmtId="10" fontId="0" fillId="0" borderId="4" xfId="0" applyNumberFormat="1" applyBorder="1" applyAlignment="1" applyProtection="1">
      <alignment horizontal="center"/>
      <protection locked="0"/>
    </xf>
    <xf numFmtId="10" fontId="0" fillId="5" borderId="1" xfId="0" applyNumberFormat="1" applyFill="1" applyBorder="1" applyAlignment="1" applyProtection="1">
      <alignment horizontal="center"/>
      <protection hidden="1"/>
    </xf>
    <xf numFmtId="10" fontId="0" fillId="5" borderId="2" xfId="0" applyNumberFormat="1" applyFill="1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9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19" xfId="0" applyFont="1" applyBorder="1" applyAlignment="1" applyProtection="1">
      <alignment horizontal="left" wrapText="1"/>
      <protection locked="0"/>
    </xf>
    <xf numFmtId="0" fontId="0" fillId="0" borderId="3" xfId="0" applyFont="1" applyBorder="1" applyAlignment="1" applyProtection="1">
      <alignment horizontal="left" wrapText="1"/>
      <protection locked="0"/>
    </xf>
    <xf numFmtId="0" fontId="0" fillId="0" borderId="4" xfId="0" applyFont="1" applyBorder="1" applyAlignment="1" applyProtection="1">
      <alignment horizontal="left" wrapText="1"/>
      <protection locked="0"/>
    </xf>
    <xf numFmtId="165" fontId="0" fillId="0" borderId="2" xfId="1" applyNumberFormat="1" applyFont="1" applyFill="1" applyBorder="1" applyAlignment="1" applyProtection="1">
      <alignment horizontal="center"/>
      <protection locked="0"/>
    </xf>
    <xf numFmtId="165" fontId="0" fillId="0" borderId="4" xfId="1" applyNumberFormat="1" applyFont="1" applyFill="1" applyBorder="1" applyAlignment="1" applyProtection="1">
      <alignment horizontal="center"/>
      <protection locked="0"/>
    </xf>
    <xf numFmtId="164" fontId="1" fillId="0" borderId="2" xfId="1" applyFont="1" applyFill="1" applyBorder="1" applyAlignment="1" applyProtection="1">
      <alignment horizontal="center" vertical="center"/>
      <protection locked="0"/>
    </xf>
    <xf numFmtId="164" fontId="1" fillId="0" borderId="4" xfId="1" applyFont="1" applyFill="1" applyBorder="1" applyAlignment="1" applyProtection="1">
      <alignment horizontal="center" vertical="center"/>
      <protection locked="0"/>
    </xf>
    <xf numFmtId="164" fontId="0" fillId="0" borderId="2" xfId="1" applyFont="1" applyBorder="1" applyAlignment="1" applyProtection="1">
      <alignment horizontal="center"/>
      <protection locked="0"/>
    </xf>
    <xf numFmtId="164" fontId="0" fillId="0" borderId="4" xfId="1" applyFont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4" borderId="13" xfId="0" applyFont="1" applyFill="1" applyBorder="1" applyAlignment="1" applyProtection="1">
      <alignment horizontal="center"/>
      <protection locked="0"/>
    </xf>
    <xf numFmtId="0" fontId="6" fillId="4" borderId="14" xfId="0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hidden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L43"/>
  <sheetViews>
    <sheetView tabSelected="1" topLeftCell="A19" zoomScale="115" zoomScaleNormal="115" workbookViewId="0">
      <selection activeCell="G11" sqref="G11"/>
    </sheetView>
  </sheetViews>
  <sheetFormatPr defaultRowHeight="15" x14ac:dyDescent="0.25"/>
  <cols>
    <col min="4" max="4" width="6.42578125" customWidth="1"/>
    <col min="5" max="5" width="9.140625" customWidth="1"/>
    <col min="6" max="6" width="30.5703125" customWidth="1"/>
    <col min="7" max="7" width="15.42578125" bestFit="1" customWidth="1"/>
    <col min="8" max="9" width="13.42578125" bestFit="1" customWidth="1"/>
    <col min="10" max="10" width="10.5703125" bestFit="1" customWidth="1"/>
    <col min="11" max="11" width="15.42578125" bestFit="1" customWidth="1"/>
    <col min="12" max="12" width="13.42578125" bestFit="1" customWidth="1"/>
  </cols>
  <sheetData>
    <row r="1" spans="1:12" x14ac:dyDescent="0.25">
      <c r="A1" s="104" t="s">
        <v>75</v>
      </c>
      <c r="B1" s="105"/>
      <c r="C1" s="105"/>
      <c r="D1" s="105"/>
      <c r="E1" s="105"/>
      <c r="F1" s="105"/>
      <c r="G1" s="106"/>
    </row>
    <row r="2" spans="1:12" x14ac:dyDescent="0.25">
      <c r="A2" s="107" t="s">
        <v>0</v>
      </c>
      <c r="B2" s="108"/>
      <c r="C2" s="108"/>
      <c r="D2" s="108"/>
      <c r="E2" s="108"/>
      <c r="F2" s="29" t="s">
        <v>35</v>
      </c>
      <c r="G2" s="30"/>
    </row>
    <row r="3" spans="1:12" x14ac:dyDescent="0.25">
      <c r="A3" s="4" t="s">
        <v>1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19</v>
      </c>
      <c r="G3" s="21">
        <v>1270.8800000000001</v>
      </c>
      <c r="I3" s="1"/>
      <c r="J3" s="1"/>
    </row>
    <row r="4" spans="1:12" x14ac:dyDescent="0.25">
      <c r="A4" s="4" t="s">
        <v>2</v>
      </c>
      <c r="B4" s="5">
        <v>29</v>
      </c>
      <c r="C4" s="5">
        <v>0</v>
      </c>
      <c r="D4" s="5">
        <v>0</v>
      </c>
      <c r="E4" s="20">
        <f>SUM(B4:D4)</f>
        <v>29</v>
      </c>
      <c r="F4" s="6" t="s">
        <v>36</v>
      </c>
      <c r="G4" s="21">
        <v>254.18</v>
      </c>
      <c r="I4" s="1"/>
      <c r="J4" s="1"/>
    </row>
    <row r="5" spans="1:12" x14ac:dyDescent="0.25">
      <c r="A5" s="107" t="s">
        <v>7</v>
      </c>
      <c r="B5" s="108"/>
      <c r="C5" s="108"/>
      <c r="D5" s="108"/>
      <c r="E5" s="108"/>
      <c r="F5" s="6" t="s">
        <v>37</v>
      </c>
      <c r="G5" s="7">
        <v>0</v>
      </c>
      <c r="I5" s="1"/>
      <c r="J5" s="1"/>
      <c r="K5" s="2"/>
    </row>
    <row r="6" spans="1:12" x14ac:dyDescent="0.25">
      <c r="A6" s="71" t="s">
        <v>8</v>
      </c>
      <c r="B6" s="72"/>
      <c r="C6" s="72"/>
      <c r="D6" s="109">
        <v>0</v>
      </c>
      <c r="E6" s="109"/>
      <c r="F6" s="6"/>
      <c r="G6" s="21">
        <f>SUM(G3:G5)</f>
        <v>1525.0600000000002</v>
      </c>
      <c r="I6" s="1"/>
    </row>
    <row r="7" spans="1:12" x14ac:dyDescent="0.25">
      <c r="A7" s="71" t="s">
        <v>9</v>
      </c>
      <c r="B7" s="72"/>
      <c r="C7" s="72"/>
      <c r="D7" s="110">
        <v>52</v>
      </c>
      <c r="E7" s="110"/>
      <c r="F7" s="29" t="s">
        <v>38</v>
      </c>
      <c r="G7" s="30"/>
    </row>
    <row r="8" spans="1:12" x14ac:dyDescent="0.25">
      <c r="A8" s="71" t="s">
        <v>10</v>
      </c>
      <c r="B8" s="72"/>
      <c r="C8" s="72"/>
      <c r="D8" s="111">
        <f>SUM(D6:E7)</f>
        <v>52</v>
      </c>
      <c r="E8" s="111"/>
      <c r="F8" s="6" t="s">
        <v>39</v>
      </c>
      <c r="G8" s="27">
        <v>2800</v>
      </c>
      <c r="K8" s="3"/>
      <c r="L8" s="3"/>
    </row>
    <row r="9" spans="1:12" x14ac:dyDescent="0.25">
      <c r="A9" s="65" t="s">
        <v>11</v>
      </c>
      <c r="B9" s="66"/>
      <c r="C9" s="66"/>
      <c r="D9" s="66"/>
      <c r="E9" s="67"/>
      <c r="F9" s="6" t="s">
        <v>40</v>
      </c>
      <c r="G9" s="22">
        <f>G8/12</f>
        <v>233.33333333333334</v>
      </c>
      <c r="K9" s="3"/>
    </row>
    <row r="10" spans="1:12" x14ac:dyDescent="0.25">
      <c r="A10" s="95" t="s">
        <v>12</v>
      </c>
      <c r="B10" s="96"/>
      <c r="C10" s="97"/>
      <c r="D10" s="91">
        <v>2</v>
      </c>
      <c r="E10" s="92"/>
      <c r="F10" s="6" t="s">
        <v>41</v>
      </c>
      <c r="G10" s="22">
        <f>(G8*0.3333333)/12</f>
        <v>77.777770000000004</v>
      </c>
    </row>
    <row r="11" spans="1:12" x14ac:dyDescent="0.25">
      <c r="A11" s="68" t="s">
        <v>13</v>
      </c>
      <c r="B11" s="69"/>
      <c r="C11" s="70"/>
      <c r="D11" s="93">
        <v>3</v>
      </c>
      <c r="E11" s="94"/>
      <c r="F11" s="6" t="s">
        <v>42</v>
      </c>
      <c r="G11" s="22">
        <f>(G8+G9+G10)*0.08</f>
        <v>248.8888882666667</v>
      </c>
    </row>
    <row r="12" spans="1:12" x14ac:dyDescent="0.25">
      <c r="A12" s="68" t="s">
        <v>14</v>
      </c>
      <c r="B12" s="69"/>
      <c r="C12" s="70"/>
      <c r="D12" s="93">
        <v>5</v>
      </c>
      <c r="E12" s="94"/>
      <c r="F12" s="6" t="s">
        <v>70</v>
      </c>
      <c r="G12" s="7">
        <v>0</v>
      </c>
    </row>
    <row r="13" spans="1:12" x14ac:dyDescent="0.25">
      <c r="A13" s="95" t="s">
        <v>15</v>
      </c>
      <c r="B13" s="96"/>
      <c r="C13" s="97"/>
      <c r="D13" s="63">
        <v>1</v>
      </c>
      <c r="E13" s="64"/>
      <c r="F13" s="6" t="s">
        <v>69</v>
      </c>
      <c r="G13" s="7">
        <v>0</v>
      </c>
    </row>
    <row r="14" spans="1:12" x14ac:dyDescent="0.25">
      <c r="A14" s="65" t="s">
        <v>16</v>
      </c>
      <c r="B14" s="66"/>
      <c r="C14" s="66"/>
      <c r="D14" s="66"/>
      <c r="E14" s="67"/>
      <c r="F14" s="6" t="s">
        <v>43</v>
      </c>
      <c r="G14" s="7">
        <v>0</v>
      </c>
    </row>
    <row r="15" spans="1:12" x14ac:dyDescent="0.25">
      <c r="A15" s="68" t="s">
        <v>17</v>
      </c>
      <c r="B15" s="69"/>
      <c r="C15" s="70"/>
      <c r="D15" s="89">
        <v>0</v>
      </c>
      <c r="E15" s="90"/>
      <c r="F15" s="6" t="s">
        <v>44</v>
      </c>
      <c r="G15" s="22">
        <f>G8*0.1</f>
        <v>280</v>
      </c>
    </row>
    <row r="16" spans="1:12" x14ac:dyDescent="0.25">
      <c r="A16" s="98"/>
      <c r="B16" s="99"/>
      <c r="C16" s="99"/>
      <c r="D16" s="99"/>
      <c r="E16" s="100"/>
      <c r="F16" s="6" t="s">
        <v>45</v>
      </c>
      <c r="G16" s="7">
        <v>1</v>
      </c>
    </row>
    <row r="17" spans="1:9" x14ac:dyDescent="0.25">
      <c r="A17" s="101"/>
      <c r="B17" s="102"/>
      <c r="C17" s="102"/>
      <c r="D17" s="102"/>
      <c r="E17" s="103"/>
      <c r="F17" s="6" t="s">
        <v>46</v>
      </c>
      <c r="G17" s="23">
        <f>((G15+G14+G12+G11+G10+G9+G8)*12)/D36</f>
        <v>4367.9999899200002</v>
      </c>
    </row>
    <row r="18" spans="1:9" x14ac:dyDescent="0.25">
      <c r="A18" s="65" t="s">
        <v>18</v>
      </c>
      <c r="B18" s="66"/>
      <c r="C18" s="66"/>
      <c r="D18" s="66"/>
      <c r="E18" s="67"/>
      <c r="F18" s="29"/>
      <c r="G18" s="30"/>
    </row>
    <row r="19" spans="1:9" x14ac:dyDescent="0.25">
      <c r="A19" s="31" t="s">
        <v>73</v>
      </c>
      <c r="B19" s="32"/>
      <c r="C19" s="37" t="s">
        <v>72</v>
      </c>
      <c r="D19" s="38"/>
      <c r="E19" s="39"/>
      <c r="F19" s="6" t="s">
        <v>23</v>
      </c>
      <c r="G19" s="23">
        <f>D30</f>
        <v>2200</v>
      </c>
    </row>
    <row r="20" spans="1:9" x14ac:dyDescent="0.25">
      <c r="A20" s="33"/>
      <c r="B20" s="34"/>
      <c r="C20" s="40"/>
      <c r="D20" s="41"/>
      <c r="E20" s="42"/>
      <c r="F20" s="9" t="s">
        <v>31</v>
      </c>
      <c r="G20" s="23">
        <f>D31</f>
        <v>220</v>
      </c>
      <c r="I20" s="3"/>
    </row>
    <row r="21" spans="1:9" x14ac:dyDescent="0.25">
      <c r="A21" s="35"/>
      <c r="B21" s="36"/>
      <c r="C21" s="43"/>
      <c r="D21" s="44"/>
      <c r="E21" s="45"/>
      <c r="F21" s="6" t="s">
        <v>47</v>
      </c>
      <c r="G21" s="23"/>
    </row>
    <row r="22" spans="1:9" x14ac:dyDescent="0.25">
      <c r="A22" s="10" t="s">
        <v>19</v>
      </c>
      <c r="B22" s="6"/>
      <c r="C22" s="63" t="s">
        <v>71</v>
      </c>
      <c r="D22" s="78"/>
      <c r="E22" s="64"/>
      <c r="F22" s="6" t="s">
        <v>48</v>
      </c>
      <c r="G22" s="27">
        <v>4000</v>
      </c>
    </row>
    <row r="23" spans="1:9" ht="27" customHeight="1" x14ac:dyDescent="0.25">
      <c r="A23" s="77" t="s">
        <v>20</v>
      </c>
      <c r="B23" s="78"/>
      <c r="C23" s="64"/>
      <c r="D23" s="85">
        <v>6.11</v>
      </c>
      <c r="E23" s="86"/>
      <c r="F23" s="6" t="s">
        <v>49</v>
      </c>
      <c r="G23" s="8">
        <v>0</v>
      </c>
      <c r="I23" s="3"/>
    </row>
    <row r="24" spans="1:9" x14ac:dyDescent="0.25">
      <c r="A24" s="77" t="s">
        <v>74</v>
      </c>
      <c r="B24" s="78"/>
      <c r="C24" s="64"/>
      <c r="D24" s="57">
        <v>110000</v>
      </c>
      <c r="E24" s="58"/>
      <c r="F24" s="19" t="s">
        <v>50</v>
      </c>
      <c r="G24" s="24">
        <f>D24-D25</f>
        <v>6050</v>
      </c>
    </row>
    <row r="25" spans="1:9" x14ac:dyDescent="0.25">
      <c r="A25" s="79" t="s">
        <v>21</v>
      </c>
      <c r="B25" s="80"/>
      <c r="C25" s="81"/>
      <c r="D25" s="87">
        <v>103950</v>
      </c>
      <c r="E25" s="88"/>
      <c r="F25" s="6" t="s">
        <v>51</v>
      </c>
      <c r="G25" s="8">
        <v>0</v>
      </c>
    </row>
    <row r="26" spans="1:9" x14ac:dyDescent="0.25">
      <c r="A26" s="77" t="s">
        <v>22</v>
      </c>
      <c r="B26" s="78"/>
      <c r="C26" s="64"/>
      <c r="D26" s="55">
        <v>0</v>
      </c>
      <c r="E26" s="56"/>
      <c r="F26" s="6" t="s">
        <v>52</v>
      </c>
      <c r="G26" s="8">
        <v>2000</v>
      </c>
    </row>
    <row r="27" spans="1:9" ht="29.25" customHeight="1" x14ac:dyDescent="0.25">
      <c r="A27" s="52" t="s">
        <v>33</v>
      </c>
      <c r="B27" s="53"/>
      <c r="C27" s="54"/>
      <c r="D27" s="55">
        <v>5</v>
      </c>
      <c r="E27" s="56"/>
      <c r="F27" s="6" t="s">
        <v>53</v>
      </c>
      <c r="G27" s="22">
        <f>SUM(G19:G26)</f>
        <v>14470</v>
      </c>
    </row>
    <row r="28" spans="1:9" x14ac:dyDescent="0.25">
      <c r="A28" s="46" t="s">
        <v>34</v>
      </c>
      <c r="B28" s="47"/>
      <c r="C28" s="48"/>
      <c r="D28" s="55">
        <v>0</v>
      </c>
      <c r="E28" s="56"/>
      <c r="F28" s="18" t="s">
        <v>54</v>
      </c>
      <c r="G28" s="11">
        <v>1</v>
      </c>
      <c r="H28" s="3"/>
    </row>
    <row r="29" spans="1:9" x14ac:dyDescent="0.25">
      <c r="A29" s="82" t="s">
        <v>30</v>
      </c>
      <c r="B29" s="83"/>
      <c r="C29" s="84"/>
      <c r="D29" s="55">
        <v>0</v>
      </c>
      <c r="E29" s="56"/>
      <c r="F29" s="12" t="s">
        <v>55</v>
      </c>
      <c r="G29" s="22">
        <f>G27/D36</f>
        <v>1447</v>
      </c>
    </row>
    <row r="30" spans="1:9" x14ac:dyDescent="0.25">
      <c r="A30" s="77" t="s">
        <v>23</v>
      </c>
      <c r="B30" s="78"/>
      <c r="C30" s="64"/>
      <c r="D30" s="57">
        <v>2200</v>
      </c>
      <c r="E30" s="58"/>
      <c r="F30" s="29" t="s">
        <v>56</v>
      </c>
      <c r="G30" s="30"/>
    </row>
    <row r="31" spans="1:9" x14ac:dyDescent="0.25">
      <c r="A31" s="46" t="s">
        <v>31</v>
      </c>
      <c r="B31" s="47"/>
      <c r="C31" s="48"/>
      <c r="D31" s="59">
        <v>220</v>
      </c>
      <c r="E31" s="60"/>
      <c r="F31" s="9" t="s">
        <v>57</v>
      </c>
      <c r="G31" s="28">
        <v>0.1</v>
      </c>
    </row>
    <row r="32" spans="1:9" x14ac:dyDescent="0.25">
      <c r="A32" s="49" t="s">
        <v>32</v>
      </c>
      <c r="B32" s="50"/>
      <c r="C32" s="51"/>
      <c r="D32" s="61">
        <f ca="1">D32</f>
        <v>0</v>
      </c>
      <c r="E32" s="62"/>
      <c r="F32" s="6" t="s">
        <v>58</v>
      </c>
      <c r="G32" s="22">
        <f>D24*G31</f>
        <v>11000</v>
      </c>
    </row>
    <row r="33" spans="1:8" x14ac:dyDescent="0.25">
      <c r="A33" s="65" t="s">
        <v>24</v>
      </c>
      <c r="B33" s="66"/>
      <c r="C33" s="66"/>
      <c r="D33" s="66"/>
      <c r="E33" s="67"/>
      <c r="F33" s="6" t="s">
        <v>59</v>
      </c>
      <c r="G33" s="22">
        <f>G32/D36</f>
        <v>1100</v>
      </c>
      <c r="H33" s="3"/>
    </row>
    <row r="34" spans="1:8" x14ac:dyDescent="0.25">
      <c r="A34" s="52" t="s">
        <v>25</v>
      </c>
      <c r="B34" s="53"/>
      <c r="C34" s="54"/>
      <c r="D34" s="63">
        <v>20</v>
      </c>
      <c r="E34" s="64"/>
      <c r="F34" s="6" t="s">
        <v>60</v>
      </c>
      <c r="G34" s="22">
        <f>(G33+G29+G17+G6)/(1-D40)</f>
        <v>8978.7872233191501</v>
      </c>
    </row>
    <row r="35" spans="1:8" x14ac:dyDescent="0.25">
      <c r="A35" s="49" t="s">
        <v>26</v>
      </c>
      <c r="B35" s="50"/>
      <c r="C35" s="51"/>
      <c r="D35" s="63">
        <v>220</v>
      </c>
      <c r="E35" s="64"/>
      <c r="F35" s="6" t="s">
        <v>61</v>
      </c>
      <c r="G35" s="22">
        <f>G34*D40</f>
        <v>538.72723339914899</v>
      </c>
    </row>
    <row r="36" spans="1:8" x14ac:dyDescent="0.25">
      <c r="A36" s="77" t="s">
        <v>27</v>
      </c>
      <c r="B36" s="78"/>
      <c r="C36" s="64"/>
      <c r="D36" s="63">
        <v>10</v>
      </c>
      <c r="E36" s="64"/>
      <c r="F36" s="6" t="s">
        <v>62</v>
      </c>
      <c r="G36" s="22">
        <f>G34/(D8*20)</f>
        <v>8.6334492531914897</v>
      </c>
    </row>
    <row r="37" spans="1:8" x14ac:dyDescent="0.25">
      <c r="A37" s="65" t="s">
        <v>68</v>
      </c>
      <c r="B37" s="66"/>
      <c r="C37" s="66"/>
      <c r="D37" s="66"/>
      <c r="E37" s="67"/>
      <c r="F37" s="29" t="s">
        <v>63</v>
      </c>
      <c r="G37" s="30"/>
    </row>
    <row r="38" spans="1:8" x14ac:dyDescent="0.25">
      <c r="A38" s="68" t="s">
        <v>28</v>
      </c>
      <c r="B38" s="69"/>
      <c r="C38" s="70"/>
      <c r="D38" s="73">
        <v>0.03</v>
      </c>
      <c r="E38" s="74"/>
      <c r="F38" s="6" t="s">
        <v>19</v>
      </c>
      <c r="G38" s="25">
        <f>G3/G34</f>
        <v>0.14154250105173996</v>
      </c>
    </row>
    <row r="39" spans="1:8" x14ac:dyDescent="0.25">
      <c r="A39" s="68" t="s">
        <v>29</v>
      </c>
      <c r="B39" s="69"/>
      <c r="C39" s="70"/>
      <c r="D39" s="73">
        <v>0.03</v>
      </c>
      <c r="E39" s="74"/>
      <c r="F39" s="6" t="s">
        <v>36</v>
      </c>
      <c r="G39" s="25">
        <f>G4/G34</f>
        <v>2.8308945704811832E-2</v>
      </c>
    </row>
    <row r="40" spans="1:8" x14ac:dyDescent="0.25">
      <c r="A40" s="71" t="s">
        <v>6</v>
      </c>
      <c r="B40" s="72"/>
      <c r="C40" s="72"/>
      <c r="D40" s="75">
        <f>SUM(D38:E39)</f>
        <v>0.06</v>
      </c>
      <c r="E40" s="76"/>
      <c r="F40" s="6" t="s">
        <v>64</v>
      </c>
      <c r="G40" s="25">
        <f>G35/G34</f>
        <v>0.06</v>
      </c>
    </row>
    <row r="41" spans="1:8" x14ac:dyDescent="0.25">
      <c r="A41" s="13"/>
      <c r="B41" s="14"/>
      <c r="C41" s="14"/>
      <c r="D41" s="14"/>
      <c r="E41" s="14"/>
      <c r="F41" s="6" t="s">
        <v>65</v>
      </c>
      <c r="G41" s="25">
        <f>G17/G34</f>
        <v>0.4864799533923358</v>
      </c>
    </row>
    <row r="42" spans="1:8" x14ac:dyDescent="0.25">
      <c r="A42" s="13"/>
      <c r="B42" s="14"/>
      <c r="C42" s="14"/>
      <c r="D42" s="14"/>
      <c r="E42" s="14"/>
      <c r="F42" s="6" t="s">
        <v>66</v>
      </c>
      <c r="G42" s="25">
        <f>G33/G34</f>
        <v>0.12251097755642856</v>
      </c>
    </row>
    <row r="43" spans="1:8" ht="15.75" thickBot="1" x14ac:dyDescent="0.3">
      <c r="A43" s="15"/>
      <c r="B43" s="16"/>
      <c r="C43" s="16"/>
      <c r="D43" s="16"/>
      <c r="E43" s="16"/>
      <c r="F43" s="17" t="s">
        <v>67</v>
      </c>
      <c r="G43" s="26">
        <f>G29/G34</f>
        <v>0.16115762229468378</v>
      </c>
    </row>
  </sheetData>
  <sheetProtection formatCells="0" formatColumns="0" formatRows="0"/>
  <mergeCells count="65">
    <mergeCell ref="A8:C8"/>
    <mergeCell ref="D6:E6"/>
    <mergeCell ref="D7:E7"/>
    <mergeCell ref="D8:E8"/>
    <mergeCell ref="F2:G2"/>
    <mergeCell ref="A1:G1"/>
    <mergeCell ref="A2:E2"/>
    <mergeCell ref="A5:E5"/>
    <mergeCell ref="A6:C6"/>
    <mergeCell ref="A7:C7"/>
    <mergeCell ref="F7:G7"/>
    <mergeCell ref="A14:E14"/>
    <mergeCell ref="A18:E18"/>
    <mergeCell ref="A15:C15"/>
    <mergeCell ref="D15:E15"/>
    <mergeCell ref="A9:E9"/>
    <mergeCell ref="D10:E10"/>
    <mergeCell ref="D11:E11"/>
    <mergeCell ref="D12:E12"/>
    <mergeCell ref="D13:E13"/>
    <mergeCell ref="A10:C10"/>
    <mergeCell ref="A11:C11"/>
    <mergeCell ref="A12:C12"/>
    <mergeCell ref="A13:C13"/>
    <mergeCell ref="A16:E17"/>
    <mergeCell ref="C22:E22"/>
    <mergeCell ref="A33:E33"/>
    <mergeCell ref="A23:C23"/>
    <mergeCell ref="A24:C24"/>
    <mergeCell ref="A25:C25"/>
    <mergeCell ref="A26:C26"/>
    <mergeCell ref="A29:C29"/>
    <mergeCell ref="A30:C30"/>
    <mergeCell ref="D23:E23"/>
    <mergeCell ref="D24:E24"/>
    <mergeCell ref="D25:E25"/>
    <mergeCell ref="D26:E26"/>
    <mergeCell ref="D29:E29"/>
    <mergeCell ref="A34:C34"/>
    <mergeCell ref="A35:C35"/>
    <mergeCell ref="A36:C36"/>
    <mergeCell ref="D34:E34"/>
    <mergeCell ref="D35:E35"/>
    <mergeCell ref="A38:C38"/>
    <mergeCell ref="A39:C39"/>
    <mergeCell ref="A40:C40"/>
    <mergeCell ref="D38:E38"/>
    <mergeCell ref="D39:E39"/>
    <mergeCell ref="D40:E40"/>
    <mergeCell ref="F18:G18"/>
    <mergeCell ref="F30:G30"/>
    <mergeCell ref="F37:G37"/>
    <mergeCell ref="A19:B21"/>
    <mergeCell ref="C19:E21"/>
    <mergeCell ref="A31:C31"/>
    <mergeCell ref="A32:C32"/>
    <mergeCell ref="A27:C27"/>
    <mergeCell ref="A28:C28"/>
    <mergeCell ref="D27:E27"/>
    <mergeCell ref="D28:E28"/>
    <mergeCell ref="D30:E30"/>
    <mergeCell ref="D31:E31"/>
    <mergeCell ref="D32:E32"/>
    <mergeCell ref="D36:E36"/>
    <mergeCell ref="A37:E37"/>
  </mergeCells>
  <pageMargins left="0.7" right="0.7" top="0.75" bottom="0.75" header="0.3" footer="0.3"/>
  <pageSetup paperSize="9" scale="9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Simples Nacional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Modern Contabilidade</dc:creator>
  <cp:lastModifiedBy>Dono</cp:lastModifiedBy>
  <cp:lastPrinted>2026-02-06T17:25:36Z</cp:lastPrinted>
  <dcterms:created xsi:type="dcterms:W3CDTF">2015-06-05T18:19:34Z</dcterms:created>
  <dcterms:modified xsi:type="dcterms:W3CDTF">2026-03-16T17:26:44Z</dcterms:modified>
</cp:coreProperties>
</file>